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fahaouas/OneDrive - ADIMEO GROUP/Formation Olfa MBA/Trnsformation Digitale des RH/Module Transformation/rendu/"/>
    </mc:Choice>
  </mc:AlternateContent>
  <xr:revisionPtr revIDLastSave="3" documentId="8_{C25F2967-959B-43E3-B9BD-C55CA9698857}" xr6:coauthVersionLast="43" xr6:coauthVersionMax="43" xr10:uidLastSave="{755A7020-0664-F541-BA85-34B1392420BC}"/>
  <bookViews>
    <workbookView xWindow="0" yWindow="460" windowWidth="23260" windowHeight="14040" xr2:uid="{00000000-000D-0000-FFFF-FFFF00000000}"/>
  </bookViews>
  <sheets>
    <sheet name="Calculs" sheetId="1" r:id="rId1"/>
    <sheet name="Synthese" sheetId="2" r:id="rId2"/>
    <sheet name="Feuil1" sheetId="3" r:id="rId3"/>
    <sheet name="Feuil3" sheetId="4" r:id="rId4"/>
  </sheets>
  <definedNames>
    <definedName name="_xlnm.Print_Area" localSheetId="0">Calculs!$A$1:$L$50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6" i="1" l="1"/>
  <c r="U3" i="1" l="1"/>
  <c r="U16" i="1"/>
  <c r="U29" i="1"/>
  <c r="U44" i="1"/>
  <c r="F7" i="2"/>
  <c r="G7" i="2" s="1"/>
  <c r="H7" i="2" s="1"/>
  <c r="D7" i="2"/>
  <c r="E7" i="2" s="1"/>
  <c r="C7" i="2"/>
  <c r="B7" i="2"/>
  <c r="D4" i="2"/>
  <c r="E4" i="2" s="1"/>
  <c r="F4" i="2" s="1"/>
  <c r="G4" i="2" s="1"/>
  <c r="H4" i="2" s="1"/>
  <c r="C4" i="2"/>
  <c r="B4" i="2"/>
  <c r="T46" i="1"/>
  <c r="T47" i="1" s="1"/>
  <c r="S46" i="1"/>
  <c r="R46" i="1"/>
  <c r="U46" i="1" s="1"/>
  <c r="Q46" i="1"/>
  <c r="P46" i="1"/>
  <c r="D46" i="1"/>
  <c r="D47" i="1" s="1"/>
  <c r="O45" i="1"/>
  <c r="O51" i="1" s="1"/>
  <c r="P51" i="1" s="1"/>
  <c r="P52" i="1" s="1"/>
  <c r="H45" i="1"/>
  <c r="G45" i="1"/>
  <c r="F45" i="1"/>
  <c r="E45" i="1"/>
  <c r="J44" i="1"/>
  <c r="T31" i="1"/>
  <c r="T32" i="1" s="1"/>
  <c r="S31" i="1"/>
  <c r="R31" i="1"/>
  <c r="U31" i="1" s="1"/>
  <c r="Q31" i="1"/>
  <c r="P31" i="1"/>
  <c r="V31" i="1" s="1"/>
  <c r="D31" i="1"/>
  <c r="D5" i="2" s="1"/>
  <c r="O30" i="1"/>
  <c r="S30" i="1" s="1"/>
  <c r="H30" i="1"/>
  <c r="G30" i="1"/>
  <c r="F30" i="1"/>
  <c r="E30" i="1"/>
  <c r="J29" i="1"/>
  <c r="T18" i="1"/>
  <c r="T19" i="1" s="1"/>
  <c r="S18" i="1"/>
  <c r="R18" i="1"/>
  <c r="Q18" i="1"/>
  <c r="P18" i="1"/>
  <c r="U18" i="1" s="1"/>
  <c r="D18" i="1"/>
  <c r="H18" i="1" s="1"/>
  <c r="O17" i="1"/>
  <c r="O23" i="1" s="1"/>
  <c r="P23" i="1" s="1"/>
  <c r="P24" i="1" s="1"/>
  <c r="H17" i="1"/>
  <c r="G17" i="1"/>
  <c r="F17" i="1"/>
  <c r="E17" i="1"/>
  <c r="J16" i="1"/>
  <c r="T5" i="1"/>
  <c r="T6" i="1" s="1"/>
  <c r="S5" i="1"/>
  <c r="R5" i="1"/>
  <c r="V5" i="1" s="1"/>
  <c r="Q5" i="1"/>
  <c r="P5" i="1"/>
  <c r="U5" i="1" s="1"/>
  <c r="D5" i="1"/>
  <c r="B5" i="2" s="1"/>
  <c r="R4" i="1"/>
  <c r="R6" i="1" s="1"/>
  <c r="O4" i="1"/>
  <c r="O10" i="1" s="1"/>
  <c r="P10" i="1" s="1"/>
  <c r="P11" i="1" s="1"/>
  <c r="H4" i="1"/>
  <c r="G4" i="1"/>
  <c r="F4" i="1"/>
  <c r="E4" i="1"/>
  <c r="J3" i="1"/>
  <c r="V18" i="1" l="1"/>
  <c r="H19" i="1"/>
  <c r="J30" i="1"/>
  <c r="S32" i="1"/>
  <c r="I31" i="1"/>
  <c r="I32" i="1" s="1"/>
  <c r="D6" i="1"/>
  <c r="J4" i="1"/>
  <c r="B9" i="2"/>
  <c r="K30" i="1"/>
  <c r="E46" i="1"/>
  <c r="E47" i="1" s="1"/>
  <c r="P4" i="1"/>
  <c r="G5" i="1"/>
  <c r="G6" i="1" s="1"/>
  <c r="J17" i="1"/>
  <c r="E31" i="1"/>
  <c r="E32" i="1" s="1"/>
  <c r="P45" i="1"/>
  <c r="F46" i="1"/>
  <c r="F47" i="1" s="1"/>
  <c r="Q4" i="1"/>
  <c r="Q6" i="1" s="1"/>
  <c r="R17" i="1"/>
  <c r="R19" i="1" s="1"/>
  <c r="F31" i="1"/>
  <c r="F32" i="1" s="1"/>
  <c r="Q45" i="1"/>
  <c r="Q47" i="1" s="1"/>
  <c r="I46" i="1"/>
  <c r="I47" i="1" s="1"/>
  <c r="D9" i="2"/>
  <c r="E5" i="2"/>
  <c r="K17" i="1"/>
  <c r="H5" i="1"/>
  <c r="H6" i="1" s="1"/>
  <c r="E18" i="1"/>
  <c r="I18" i="1"/>
  <c r="I19" i="1" s="1"/>
  <c r="P30" i="1"/>
  <c r="J45" i="1"/>
  <c r="S4" i="1"/>
  <c r="S6" i="1" s="1"/>
  <c r="E5" i="1"/>
  <c r="E6" i="1" s="1"/>
  <c r="I5" i="1"/>
  <c r="I6" i="1" s="1"/>
  <c r="P17" i="1"/>
  <c r="F18" i="1"/>
  <c r="F19" i="1" s="1"/>
  <c r="Q30" i="1"/>
  <c r="Q32" i="1" s="1"/>
  <c r="G31" i="1"/>
  <c r="D32" i="1"/>
  <c r="O36" i="1"/>
  <c r="P36" i="1" s="1"/>
  <c r="P37" i="1" s="1"/>
  <c r="K45" i="1"/>
  <c r="R45" i="1"/>
  <c r="R47" i="1" s="1"/>
  <c r="H46" i="1"/>
  <c r="H47" i="1" s="1"/>
  <c r="C5" i="2"/>
  <c r="C9" i="2" s="1"/>
  <c r="K4" i="1"/>
  <c r="S17" i="1"/>
  <c r="S19" i="1" s="1"/>
  <c r="F5" i="1"/>
  <c r="F6" i="1" s="1"/>
  <c r="Q17" i="1"/>
  <c r="Q19" i="1" s="1"/>
  <c r="G18" i="1"/>
  <c r="G19" i="1" s="1"/>
  <c r="D19" i="1"/>
  <c r="R30" i="1"/>
  <c r="R32" i="1" s="1"/>
  <c r="H31" i="1"/>
  <c r="H32" i="1" s="1"/>
  <c r="S45" i="1"/>
  <c r="S47" i="1" s="1"/>
  <c r="G46" i="1"/>
  <c r="G47" i="1" s="1"/>
  <c r="U30" i="1" l="1"/>
  <c r="V30" i="1"/>
  <c r="P47" i="1"/>
  <c r="U45" i="1"/>
  <c r="V45" i="1"/>
  <c r="P6" i="1"/>
  <c r="V4" i="1"/>
  <c r="U4" i="1"/>
  <c r="U17" i="1"/>
  <c r="V17" i="1"/>
  <c r="K46" i="1"/>
  <c r="T12" i="1"/>
  <c r="B8" i="2" s="1"/>
  <c r="I49" i="1"/>
  <c r="J47" i="1"/>
  <c r="J31" i="1"/>
  <c r="K18" i="1"/>
  <c r="T53" i="1"/>
  <c r="F8" i="2" s="1"/>
  <c r="G8" i="2" s="1"/>
  <c r="H8" i="2" s="1"/>
  <c r="P19" i="1"/>
  <c r="P32" i="1"/>
  <c r="I8" i="1"/>
  <c r="K6" i="1"/>
  <c r="J6" i="1"/>
  <c r="G32" i="1"/>
  <c r="F5" i="2"/>
  <c r="E9" i="2"/>
  <c r="K47" i="1"/>
  <c r="K31" i="1"/>
  <c r="J5" i="1"/>
  <c r="K5" i="1"/>
  <c r="E19" i="1"/>
  <c r="J18" i="1"/>
  <c r="J46" i="1"/>
  <c r="T38" i="1" l="1"/>
  <c r="D8" i="2" s="1"/>
  <c r="E8" i="2" s="1"/>
  <c r="U32" i="1"/>
  <c r="V32" i="1"/>
  <c r="U47" i="1"/>
  <c r="V47" i="1"/>
  <c r="U19" i="1"/>
  <c r="V19" i="1"/>
  <c r="V6" i="1"/>
  <c r="U6" i="1"/>
  <c r="I21" i="1"/>
  <c r="K19" i="1"/>
  <c r="J19" i="1"/>
  <c r="K32" i="1"/>
  <c r="I34" i="1"/>
  <c r="J32" i="1"/>
  <c r="F9" i="2"/>
  <c r="G5" i="2"/>
  <c r="T13" i="1"/>
  <c r="B6" i="2"/>
  <c r="B10" i="2" s="1"/>
  <c r="B11" i="2" s="1"/>
  <c r="T25" i="1"/>
  <c r="C8" i="2" s="1"/>
  <c r="H5" i="2" l="1"/>
  <c r="H9" i="2" s="1"/>
  <c r="G9" i="2"/>
  <c r="T54" i="1"/>
  <c r="D6" i="2"/>
  <c r="T39" i="1"/>
  <c r="C6" i="2"/>
  <c r="C10" i="2" s="1"/>
  <c r="C11" i="2" s="1"/>
  <c r="T26" i="1"/>
  <c r="E6" i="2" l="1"/>
  <c r="D10" i="2"/>
  <c r="D11" i="2" s="1"/>
  <c r="E10" i="2" l="1"/>
  <c r="E11" i="2" s="1"/>
  <c r="F6" i="2"/>
  <c r="G6" i="2" l="1"/>
  <c r="F10" i="2"/>
  <c r="F11" i="2" s="1"/>
  <c r="G10" i="2" l="1"/>
  <c r="G11" i="2" s="1"/>
  <c r="H6" i="2"/>
  <c r="H10" i="2" s="1"/>
  <c r="H11" i="2" l="1"/>
</calcChain>
</file>

<file path=xl/sharedStrings.xml><?xml version="1.0" encoding="utf-8"?>
<sst xmlns="http://schemas.openxmlformats.org/spreadsheetml/2006/main" count="127" uniqueCount="39">
  <si>
    <t>Nb</t>
  </si>
  <si>
    <t>Cout recrutement</t>
  </si>
  <si>
    <t>Perte d'exploitation Poste Vacant</t>
  </si>
  <si>
    <t>Admin</t>
  </si>
  <si>
    <t>Total</t>
  </si>
  <si>
    <t>€/Personne</t>
  </si>
  <si>
    <t>Embauche consolidée</t>
  </si>
  <si>
    <t>Embauche rupture PE (35%)</t>
  </si>
  <si>
    <t>Embauche rupture PE</t>
  </si>
  <si>
    <t>License Workelo</t>
  </si>
  <si>
    <t>Deploiement + Formation PH</t>
  </si>
  <si>
    <t>Ticket (200 €)</t>
  </si>
  <si>
    <t>Gain utilisation Workelo</t>
  </si>
  <si>
    <t>Maintenance + Formation PH</t>
  </si>
  <si>
    <t>Année</t>
  </si>
  <si>
    <t>1</t>
  </si>
  <si>
    <t>2</t>
  </si>
  <si>
    <t>3</t>
  </si>
  <si>
    <t>4</t>
  </si>
  <si>
    <t>5</t>
  </si>
  <si>
    <t>6</t>
  </si>
  <si>
    <t>7</t>
  </si>
  <si>
    <t>Nb postes à pourvoir</t>
  </si>
  <si>
    <t>Nb Ruptures PE</t>
  </si>
  <si>
    <t>Cout Sans Workelo</t>
  </si>
  <si>
    <t>Nb Rupture PE Workelo</t>
  </si>
  <si>
    <t>Cout Avec Workelo</t>
  </si>
  <si>
    <t>Efficacité Workelo</t>
  </si>
  <si>
    <t>Gain € Workelo</t>
  </si>
  <si>
    <t>Gain € Workelo Cumul</t>
  </si>
  <si>
    <t>Cout d'intégration</t>
  </si>
  <si>
    <t>Perte d'exploitation Courbe d'apprentissage</t>
  </si>
  <si>
    <t xml:space="preserve">ON BOARDING ACTUEL </t>
  </si>
  <si>
    <t>Année 1</t>
  </si>
  <si>
    <t>Année 2</t>
  </si>
  <si>
    <t>Année 3</t>
  </si>
  <si>
    <t>Année X</t>
  </si>
  <si>
    <t xml:space="preserve">RENTABILITE INVESTISSEMENT PLATEFORME WORKELO </t>
  </si>
  <si>
    <t>SYNTHESE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</si>
</sst>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\ _€_-;\-* #,##0\ _€_-;_-* &quot;-&quot;??\ _€_-;_-@"/>
    <numFmt numFmtId="165" formatCode="_-* #,##0.00\ _€_-;\-* #,##0.00\ _€_-;_-* &quot;-&quot;??\ _€_-;_-@"/>
  </numFmts>
  <fonts count="3" x14ac:knownFonts="1">
    <font>
      <sz val="11"/>
      <color rgb="FF000000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2" borderId="1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F81BD"/>
          <bgColor rgb="FF4F81BD"/>
        </patternFill>
      </fill>
    </dxf>
  </dxfs>
  <tableStyles count="1">
    <tableStyle name="Synthese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Impact Workelo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Synthese!$A$4</c:f>
              <c:strCache>
                <c:ptCount val="1"/>
                <c:pt idx="0">
                  <c:v>Nb postes à pourvoir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Synthese!$B$4:$H$4</c:f>
              <c:numCache>
                <c:formatCode>_-* #\ ##0\ _€_-;\-* #\ ##0\ _€_-;_-* "-"??\ _€_-;_-@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E7-4C2C-8446-78DD0AC784C7}"/>
            </c:ext>
          </c:extLst>
        </c:ser>
        <c:ser>
          <c:idx val="1"/>
          <c:order val="1"/>
          <c:tx>
            <c:strRef>
              <c:f>Synthese!$A$5</c:f>
              <c:strCache>
                <c:ptCount val="1"/>
                <c:pt idx="0">
                  <c:v>Nb Ruptures PE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Synthese!$B$5:$H$5</c:f>
              <c:numCache>
                <c:formatCode>_-* #\ ##0\ _€_-;\-* #\ ##0\ _€_-;_-* "-"??\ _€_-;_-@</c:formatCode>
                <c:ptCount val="7"/>
                <c:pt idx="0">
                  <c:v>3.3333333333333335</c:v>
                </c:pt>
                <c:pt idx="1">
                  <c:v>2.7777777777777777</c:v>
                </c:pt>
                <c:pt idx="2">
                  <c:v>2.7777777777777777</c:v>
                </c:pt>
                <c:pt idx="3">
                  <c:v>2.7777777777777777</c:v>
                </c:pt>
                <c:pt idx="4">
                  <c:v>2.7777777777777777</c:v>
                </c:pt>
                <c:pt idx="5">
                  <c:v>2.7777777777777777</c:v>
                </c:pt>
                <c:pt idx="6">
                  <c:v>2.7777777777777777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E7-4C2C-8446-78DD0AC784C7}"/>
            </c:ext>
          </c:extLst>
        </c:ser>
        <c:ser>
          <c:idx val="2"/>
          <c:order val="2"/>
          <c:tx>
            <c:strRef>
              <c:f>Synthese!$A$7</c:f>
              <c:strCache>
                <c:ptCount val="1"/>
                <c:pt idx="0">
                  <c:v>Nb Rupture PE Workelo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val>
            <c:numRef>
              <c:f>Synthese!$B$7:$H$7</c:f>
              <c:numCache>
                <c:formatCode>_-* #\ ##0\ _€_-;\-* #\ ##0\ _€_-;_-* "-"??\ _€_-;_-@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0E7-4C2C-8446-78DD0AC78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50935"/>
        <c:axId val="1716445920"/>
      </c:barChart>
      <c:lineChart>
        <c:grouping val="standard"/>
        <c:varyColors val="0"/>
        <c:ser>
          <c:idx val="3"/>
          <c:order val="3"/>
          <c:tx>
            <c:strRef>
              <c:f>Synthese!$A$11</c:f>
              <c:strCache>
                <c:ptCount val="1"/>
                <c:pt idx="0">
                  <c:v>Gain € Workelo Cumul</c:v>
                </c:pt>
              </c:strCache>
            </c:strRef>
          </c:tx>
          <c:spPr>
            <a:ln w="19050" cmpd="sng">
              <a:solidFill>
                <a:srgbClr val="C0504D"/>
              </a:solidFill>
            </a:ln>
          </c:spPr>
          <c:marker>
            <c:symbol val="circle"/>
            <c:size val="5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val>
            <c:numRef>
              <c:f>Synthese!$B$11:$H$11</c:f>
              <c:numCache>
                <c:formatCode>_-* #\ ##0\ _€_-;\-* #\ ##0\ _€_-;_-* "-"??\ _€_-;_-@</c:formatCode>
                <c:ptCount val="7"/>
                <c:pt idx="0">
                  <c:v>-11485.450000000012</c:v>
                </c:pt>
                <c:pt idx="1">
                  <c:v>-13484.833333333343</c:v>
                </c:pt>
                <c:pt idx="2">
                  <c:v>659.43333333331975</c:v>
                </c:pt>
                <c:pt idx="3">
                  <c:v>14803.699999999983</c:v>
                </c:pt>
                <c:pt idx="4">
                  <c:v>47091.61666666664</c:v>
                </c:pt>
                <c:pt idx="5">
                  <c:v>79379.533333333296</c:v>
                </c:pt>
                <c:pt idx="6">
                  <c:v>111667.44999999995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E7-4C2C-8446-78DD0AC78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157974"/>
        <c:axId val="963648190"/>
      </c:lineChart>
      <c:catAx>
        <c:axId val="242750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Année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1716445920"/>
        <c:crosses val="autoZero"/>
        <c:auto val="1"/>
        <c:lblAlgn val="ctr"/>
        <c:lblOffset val="100"/>
        <c:noMultiLvlLbl val="1"/>
      </c:catAx>
      <c:valAx>
        <c:axId val="1716445920"/>
        <c:scaling>
          <c:orientation val="minMax"/>
          <c:min val="-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Nombre</a:t>
                </a:r>
              </a:p>
            </c:rich>
          </c:tx>
          <c:overlay val="0"/>
        </c:title>
        <c:numFmt formatCode="_-* #\ ##0\ _€_-;\-* #\ ##0\ _€_-;_-* &quot;-&quot;??\ _€_-;_-@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242750935"/>
        <c:crosses val="autoZero"/>
        <c:crossBetween val="between"/>
      </c:valAx>
      <c:catAx>
        <c:axId val="705157974"/>
        <c:scaling>
          <c:orientation val="minMax"/>
        </c:scaling>
        <c:delete val="1"/>
        <c:axPos val="b"/>
        <c:majorTickMark val="cross"/>
        <c:minorTickMark val="cross"/>
        <c:tickLblPos val="nextTo"/>
        <c:crossAx val="963648190"/>
        <c:crosses val="autoZero"/>
        <c:auto val="1"/>
        <c:lblAlgn val="ctr"/>
        <c:lblOffset val="100"/>
        <c:noMultiLvlLbl val="1"/>
      </c:catAx>
      <c:valAx>
        <c:axId val="963648190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€</a:t>
                </a:r>
              </a:p>
            </c:rich>
          </c:tx>
          <c:overlay val="0"/>
        </c:title>
        <c:numFmt formatCode="_-* #\ ##0\ _€_-;\-* #\ ##0\ _€_-;_-* &quot;-&quot;??\ _€_-;_-@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705157974"/>
        <c:crosses val="max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13</xdr:row>
      <xdr:rowOff>19050</xdr:rowOff>
    </xdr:from>
    <xdr:ext cx="6981825" cy="3314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H11">
  <tableColumns count="8">
    <tableColumn id="1" xr3:uid="{00000000-0010-0000-0000-000001000000}" name="Année"/>
    <tableColumn id="2" xr3:uid="{00000000-0010-0000-0000-000002000000}" name="1"/>
    <tableColumn id="3" xr3:uid="{00000000-0010-0000-0000-000003000000}" name="2"/>
    <tableColumn id="4" xr3:uid="{00000000-0010-0000-0000-000004000000}" name="3"/>
    <tableColumn id="5" xr3:uid="{00000000-0010-0000-0000-000005000000}" name="4"/>
    <tableColumn id="6" xr3:uid="{00000000-0010-0000-0000-000006000000}" name="5"/>
    <tableColumn id="7" xr3:uid="{00000000-0010-0000-0000-000007000000}" name="6"/>
    <tableColumn id="8" xr3:uid="{00000000-0010-0000-0000-000008000000}" name="7"/>
  </tableColumns>
  <tableStyleInfo name="Synthese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topLeftCell="I1" workbookViewId="0">
      <selection activeCell="W46" sqref="W46"/>
    </sheetView>
  </sheetViews>
  <sheetFormatPr baseColWidth="10" defaultColWidth="14.5" defaultRowHeight="15" customHeight="1" x14ac:dyDescent="0.2"/>
  <cols>
    <col min="1" max="1" width="7.83203125" customWidth="1"/>
    <col min="2" max="2" width="4.83203125" customWidth="1"/>
    <col min="3" max="3" width="18.83203125" customWidth="1"/>
    <col min="4" max="4" width="4" customWidth="1"/>
    <col min="5" max="5" width="9.5" customWidth="1"/>
    <col min="6" max="6" width="11.83203125" bestFit="1" customWidth="1"/>
    <col min="7" max="7" width="28.5" bestFit="1" customWidth="1"/>
    <col min="8" max="8" width="21.1640625" bestFit="1" customWidth="1"/>
    <col min="9" max="10" width="8.5" customWidth="1"/>
    <col min="11" max="11" width="8.83203125" customWidth="1"/>
    <col min="12" max="13" width="2.5" customWidth="1"/>
    <col min="14" max="14" width="20.5" customWidth="1"/>
    <col min="15" max="15" width="3" customWidth="1"/>
    <col min="16" max="16" width="11.1640625" bestFit="1" customWidth="1"/>
    <col min="17" max="17" width="11.83203125" bestFit="1" customWidth="1"/>
    <col min="18" max="18" width="28.5" bestFit="1" customWidth="1"/>
    <col min="19" max="19" width="21.1640625" bestFit="1" customWidth="1"/>
    <col min="20" max="22" width="9.1640625" customWidth="1"/>
    <col min="23" max="26" width="11.5" customWidth="1"/>
  </cols>
  <sheetData>
    <row r="1" spans="1:26" ht="15" customHeight="1" x14ac:dyDescent="0.2">
      <c r="C1" s="13" t="s">
        <v>32</v>
      </c>
      <c r="D1" s="13"/>
      <c r="E1" s="13"/>
      <c r="F1" s="13"/>
      <c r="G1" s="13"/>
      <c r="H1" s="13"/>
      <c r="I1" s="13"/>
      <c r="J1" s="13"/>
      <c r="K1" s="13"/>
      <c r="N1" s="14" t="s">
        <v>37</v>
      </c>
      <c r="O1" s="14"/>
      <c r="P1" s="14"/>
      <c r="Q1" s="14"/>
      <c r="R1" s="14"/>
      <c r="S1" s="14"/>
      <c r="T1" s="14"/>
      <c r="U1" s="14"/>
      <c r="V1" s="14"/>
    </row>
    <row r="2" spans="1:26" ht="11.25" customHeight="1" x14ac:dyDescent="0.2">
      <c r="A2" s="1" t="s">
        <v>33</v>
      </c>
      <c r="B2" s="1"/>
      <c r="C2" s="2"/>
      <c r="D2" s="2" t="s">
        <v>0</v>
      </c>
      <c r="E2" s="2" t="s">
        <v>1</v>
      </c>
      <c r="F2" s="2" t="s">
        <v>30</v>
      </c>
      <c r="G2" s="2" t="s">
        <v>31</v>
      </c>
      <c r="H2" s="2" t="s">
        <v>2</v>
      </c>
      <c r="I2" s="2" t="s">
        <v>3</v>
      </c>
      <c r="J2" s="2" t="s">
        <v>4</v>
      </c>
      <c r="K2" s="2" t="s">
        <v>5</v>
      </c>
      <c r="L2" s="1"/>
      <c r="M2" s="1"/>
      <c r="N2" s="1"/>
      <c r="O2" s="1" t="s">
        <v>0</v>
      </c>
      <c r="P2" s="1" t="s">
        <v>1</v>
      </c>
      <c r="Q2" s="1" t="s">
        <v>30</v>
      </c>
      <c r="R2" s="1" t="s">
        <v>31</v>
      </c>
      <c r="S2" s="1" t="s">
        <v>2</v>
      </c>
      <c r="T2" s="1" t="s">
        <v>3</v>
      </c>
      <c r="U2" s="1" t="s">
        <v>4</v>
      </c>
      <c r="V2" s="1" t="s">
        <v>5</v>
      </c>
      <c r="W2" s="1"/>
      <c r="X2" s="1"/>
      <c r="Y2" s="1"/>
      <c r="Z2" s="1"/>
    </row>
    <row r="3" spans="1:26" ht="11.25" customHeight="1" x14ac:dyDescent="0.2">
      <c r="A3" s="1"/>
      <c r="B3" s="1"/>
      <c r="C3" s="1"/>
      <c r="D3" s="1"/>
      <c r="E3" s="3">
        <v>6456</v>
      </c>
      <c r="F3" s="3">
        <v>1155</v>
      </c>
      <c r="G3" s="3">
        <v>4116</v>
      </c>
      <c r="H3" s="3">
        <v>6174</v>
      </c>
      <c r="I3" s="3">
        <v>42.65</v>
      </c>
      <c r="J3" s="3">
        <f t="shared" ref="J3:J6" si="0">SUM(E3:I3)</f>
        <v>17943.650000000001</v>
      </c>
      <c r="K3" s="1"/>
      <c r="L3" s="1"/>
      <c r="M3" s="1"/>
      <c r="N3" s="1"/>
      <c r="O3" s="1"/>
      <c r="P3" s="3">
        <v>6456</v>
      </c>
      <c r="Q3" s="3">
        <v>1155</v>
      </c>
      <c r="R3" s="3">
        <v>4116</v>
      </c>
      <c r="S3" s="3">
        <v>6174</v>
      </c>
      <c r="T3" s="3">
        <v>42.65</v>
      </c>
      <c r="U3" s="3">
        <f t="shared" ref="U3:U6" si="1">SUM(P3:T3)</f>
        <v>17943.650000000001</v>
      </c>
      <c r="V3" s="1"/>
      <c r="W3" s="1"/>
      <c r="X3" s="1"/>
      <c r="Y3" s="1"/>
      <c r="Z3" s="1"/>
    </row>
    <row r="4" spans="1:26" ht="11.25" customHeight="1" x14ac:dyDescent="0.2">
      <c r="A4" s="1"/>
      <c r="B4" s="1"/>
      <c r="C4" s="1" t="s">
        <v>6</v>
      </c>
      <c r="D4" s="1">
        <v>6</v>
      </c>
      <c r="E4" s="3">
        <f t="shared" ref="E4:H4" si="2">E$3*$D4</f>
        <v>38736</v>
      </c>
      <c r="F4" s="3">
        <f t="shared" si="2"/>
        <v>6930</v>
      </c>
      <c r="G4" s="3">
        <f t="shared" si="2"/>
        <v>24696</v>
      </c>
      <c r="H4" s="3">
        <f t="shared" si="2"/>
        <v>37044</v>
      </c>
      <c r="I4" s="3"/>
      <c r="J4" s="3">
        <f t="shared" si="0"/>
        <v>107406</v>
      </c>
      <c r="K4" s="3">
        <f t="shared" ref="K4:K5" si="3">SUM(E4:I4)/D4</f>
        <v>17901</v>
      </c>
      <c r="L4" s="1"/>
      <c r="M4" s="1"/>
      <c r="N4" s="1" t="s">
        <v>6</v>
      </c>
      <c r="O4" s="1">
        <f>D4</f>
        <v>6</v>
      </c>
      <c r="P4" s="3">
        <f t="shared" ref="P4:S4" si="4">E$3*$O4</f>
        <v>38736</v>
      </c>
      <c r="Q4" s="3">
        <f t="shared" si="4"/>
        <v>6930</v>
      </c>
      <c r="R4" s="3">
        <f t="shared" si="4"/>
        <v>24696</v>
      </c>
      <c r="S4" s="3">
        <f t="shared" si="4"/>
        <v>37044</v>
      </c>
      <c r="T4" s="3"/>
      <c r="U4" s="3">
        <f t="shared" si="1"/>
        <v>107406</v>
      </c>
      <c r="V4" s="3">
        <f t="shared" ref="V4:V5" si="5">SUM(P4:T4)/O4</f>
        <v>17901</v>
      </c>
      <c r="W4" s="1"/>
      <c r="X4" s="1"/>
      <c r="Y4" s="1"/>
      <c r="Z4" s="1"/>
    </row>
    <row r="5" spans="1:26" ht="11.25" customHeight="1" x14ac:dyDescent="0.2">
      <c r="A5" s="1"/>
      <c r="B5" s="1"/>
      <c r="C5" s="1" t="s">
        <v>7</v>
      </c>
      <c r="D5" s="1">
        <f>D4*(10/(28-10))</f>
        <v>3.3333333333333335</v>
      </c>
      <c r="E5" s="3">
        <f>(E$3-2000)*$D5</f>
        <v>14853.333333333334</v>
      </c>
      <c r="F5" s="3">
        <f t="shared" ref="F5:I5" si="6">F$3*$D5</f>
        <v>3850</v>
      </c>
      <c r="G5" s="3">
        <f t="shared" si="6"/>
        <v>13720</v>
      </c>
      <c r="H5" s="3">
        <f t="shared" si="6"/>
        <v>20580</v>
      </c>
      <c r="I5" s="3">
        <f t="shared" si="6"/>
        <v>142.16666666666666</v>
      </c>
      <c r="J5" s="3">
        <f t="shared" si="0"/>
        <v>53145.5</v>
      </c>
      <c r="K5" s="3">
        <f t="shared" si="3"/>
        <v>15943.65</v>
      </c>
      <c r="L5" s="1"/>
      <c r="M5" s="1"/>
      <c r="N5" s="1" t="s">
        <v>8</v>
      </c>
      <c r="O5" s="4">
        <v>3</v>
      </c>
      <c r="P5" s="3">
        <f>(E$3-2000)*$O5</f>
        <v>13368</v>
      </c>
      <c r="Q5" s="3">
        <f t="shared" ref="Q5:T5" si="7">F$3*$O5</f>
        <v>3465</v>
      </c>
      <c r="R5" s="3">
        <f t="shared" si="7"/>
        <v>12348</v>
      </c>
      <c r="S5" s="3">
        <f t="shared" si="7"/>
        <v>18522</v>
      </c>
      <c r="T5" s="3">
        <f t="shared" si="7"/>
        <v>127.94999999999999</v>
      </c>
      <c r="U5" s="3">
        <f t="shared" si="1"/>
        <v>47830.95</v>
      </c>
      <c r="V5" s="3">
        <f t="shared" si="5"/>
        <v>15943.65</v>
      </c>
      <c r="W5" s="1"/>
      <c r="X5" s="1"/>
      <c r="Y5" s="1"/>
      <c r="Z5" s="1"/>
    </row>
    <row r="6" spans="1:26" ht="11.25" customHeight="1" x14ac:dyDescent="0.2">
      <c r="A6" s="1"/>
      <c r="B6" s="1"/>
      <c r="C6" s="1"/>
      <c r="D6" s="1">
        <f t="shared" ref="D6:I6" si="8">SUM(D4:D5)</f>
        <v>9.3333333333333339</v>
      </c>
      <c r="E6" s="3">
        <f t="shared" si="8"/>
        <v>53589.333333333336</v>
      </c>
      <c r="F6" s="3">
        <f t="shared" si="8"/>
        <v>10780</v>
      </c>
      <c r="G6" s="3">
        <f t="shared" si="8"/>
        <v>38416</v>
      </c>
      <c r="H6" s="3">
        <f t="shared" si="8"/>
        <v>57624</v>
      </c>
      <c r="I6" s="3">
        <f t="shared" si="8"/>
        <v>142.16666666666666</v>
      </c>
      <c r="J6" s="3">
        <f t="shared" si="0"/>
        <v>160551.5</v>
      </c>
      <c r="K6" s="3">
        <f>SUM(E6:I6)/D4</f>
        <v>26758.583333333332</v>
      </c>
      <c r="L6" s="1"/>
      <c r="M6" s="1"/>
      <c r="N6" s="1"/>
      <c r="O6" s="1"/>
      <c r="P6" s="3">
        <f t="shared" ref="P6:T6" si="9">SUM(P4:P5)</f>
        <v>52104</v>
      </c>
      <c r="Q6" s="3">
        <f t="shared" si="9"/>
        <v>10395</v>
      </c>
      <c r="R6" s="3">
        <f t="shared" si="9"/>
        <v>37044</v>
      </c>
      <c r="S6" s="3">
        <f t="shared" si="9"/>
        <v>55566</v>
      </c>
      <c r="T6" s="3">
        <f t="shared" si="9"/>
        <v>127.94999999999999</v>
      </c>
      <c r="U6" s="3">
        <f t="shared" si="1"/>
        <v>155236.95000000001</v>
      </c>
      <c r="V6" s="3">
        <f>SUM(P6:T6)/O4</f>
        <v>25872.825000000001</v>
      </c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3"/>
      <c r="U7" s="3"/>
      <c r="V7" s="3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5" t="s">
        <v>4</v>
      </c>
      <c r="I8" s="6">
        <f>SUM(E6:I6)</f>
        <v>160551.5</v>
      </c>
      <c r="J8" s="3"/>
      <c r="K8" s="1"/>
      <c r="L8" s="1"/>
      <c r="M8" s="1"/>
      <c r="N8" s="1" t="s">
        <v>9</v>
      </c>
      <c r="O8" s="1"/>
      <c r="P8" s="3">
        <v>12000</v>
      </c>
      <c r="Q8" s="3"/>
      <c r="R8" s="3"/>
      <c r="S8" s="3"/>
      <c r="T8" s="3"/>
      <c r="U8" s="3"/>
      <c r="V8" s="3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10</v>
      </c>
      <c r="O9" s="1"/>
      <c r="P9" s="3">
        <v>3000</v>
      </c>
      <c r="Q9" s="3"/>
      <c r="R9" s="3"/>
      <c r="S9" s="3"/>
      <c r="T9" s="3"/>
      <c r="U9" s="3"/>
      <c r="V9" s="3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11</v>
      </c>
      <c r="O10" s="1">
        <f>O5+O4</f>
        <v>9</v>
      </c>
      <c r="P10" s="3">
        <f>O10*200</f>
        <v>1800</v>
      </c>
      <c r="Q10" s="3"/>
      <c r="R10" s="3"/>
      <c r="S10" s="3"/>
      <c r="T10" s="3"/>
      <c r="U10" s="3"/>
      <c r="V10" s="3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>
        <f>SUM(P8:P10)</f>
        <v>16800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 t="s">
        <v>4</v>
      </c>
      <c r="T12" s="3">
        <f>SUM(P6:T6)+P11</f>
        <v>172036.95</v>
      </c>
      <c r="U12" s="3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12</v>
      </c>
      <c r="T13" s="3">
        <f>$I$8-T12</f>
        <v>-11485.450000000012</v>
      </c>
      <c r="U13" s="3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34</v>
      </c>
      <c r="B15" s="1"/>
      <c r="C15" s="2"/>
      <c r="D15" s="2" t="s">
        <v>0</v>
      </c>
      <c r="E15" s="2" t="s">
        <v>1</v>
      </c>
      <c r="F15" s="2" t="s">
        <v>30</v>
      </c>
      <c r="G15" s="2" t="s">
        <v>31</v>
      </c>
      <c r="H15" s="2" t="s">
        <v>2</v>
      </c>
      <c r="I15" s="2" t="s">
        <v>3</v>
      </c>
      <c r="J15" s="2" t="s">
        <v>4</v>
      </c>
      <c r="K15" s="2" t="s">
        <v>5</v>
      </c>
      <c r="L15" s="1"/>
      <c r="M15" s="1"/>
      <c r="N15" s="1"/>
      <c r="O15" s="1" t="s">
        <v>0</v>
      </c>
      <c r="P15" s="1" t="s">
        <v>1</v>
      </c>
      <c r="Q15" s="2" t="s">
        <v>30</v>
      </c>
      <c r="R15" s="1" t="s">
        <v>31</v>
      </c>
      <c r="S15" s="1" t="s">
        <v>2</v>
      </c>
      <c r="T15" s="1" t="s">
        <v>3</v>
      </c>
      <c r="U15" s="1" t="s">
        <v>4</v>
      </c>
      <c r="V15" s="1" t="s">
        <v>5</v>
      </c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3">
        <v>6456</v>
      </c>
      <c r="F16" s="3">
        <v>1155</v>
      </c>
      <c r="G16" s="3">
        <v>4116</v>
      </c>
      <c r="H16" s="3">
        <v>6174</v>
      </c>
      <c r="I16" s="3">
        <v>43</v>
      </c>
      <c r="J16" s="3">
        <f t="shared" ref="J16:J19" si="10">SUM(E16:I16)</f>
        <v>17944</v>
      </c>
      <c r="K16" s="1"/>
      <c r="L16" s="1"/>
      <c r="M16" s="1"/>
      <c r="N16" s="1"/>
      <c r="O16" s="1"/>
      <c r="P16" s="3">
        <v>6456</v>
      </c>
      <c r="Q16" s="3">
        <v>1155</v>
      </c>
      <c r="R16" s="3">
        <v>4116</v>
      </c>
      <c r="S16" s="3">
        <v>6174</v>
      </c>
      <c r="T16" s="3">
        <v>42.65</v>
      </c>
      <c r="U16" s="3">
        <f t="shared" ref="U16:U19" si="11">SUM(P16:T16)</f>
        <v>17943.650000000001</v>
      </c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 t="s">
        <v>6</v>
      </c>
      <c r="D17" s="1">
        <v>5</v>
      </c>
      <c r="E17" s="3">
        <f t="shared" ref="E17:H17" si="12">E$3*$D17</f>
        <v>32280</v>
      </c>
      <c r="F17" s="3">
        <f t="shared" si="12"/>
        <v>5775</v>
      </c>
      <c r="G17" s="3">
        <f t="shared" si="12"/>
        <v>20580</v>
      </c>
      <c r="H17" s="3">
        <f t="shared" si="12"/>
        <v>30870</v>
      </c>
      <c r="I17" s="3"/>
      <c r="J17" s="3">
        <f t="shared" si="10"/>
        <v>89505</v>
      </c>
      <c r="K17" s="3">
        <f t="shared" ref="K17:K18" si="13">SUM(E17:I17)/D17</f>
        <v>17901</v>
      </c>
      <c r="L17" s="1"/>
      <c r="M17" s="1"/>
      <c r="N17" s="1" t="s">
        <v>6</v>
      </c>
      <c r="O17" s="1">
        <f>D17</f>
        <v>5</v>
      </c>
      <c r="P17" s="3">
        <f t="shared" ref="P17:S17" si="14">E$3*$O17</f>
        <v>32280</v>
      </c>
      <c r="Q17" s="3">
        <f t="shared" si="14"/>
        <v>5775</v>
      </c>
      <c r="R17" s="3">
        <f t="shared" si="14"/>
        <v>20580</v>
      </c>
      <c r="S17" s="3">
        <f t="shared" si="14"/>
        <v>30870</v>
      </c>
      <c r="T17" s="3"/>
      <c r="U17" s="3">
        <f t="shared" si="11"/>
        <v>89505</v>
      </c>
      <c r="V17" s="3">
        <f t="shared" ref="V17:V18" si="15">SUM(P17:T17)/O17</f>
        <v>17901</v>
      </c>
      <c r="W17" s="1"/>
      <c r="X17" s="1"/>
      <c r="Y17" s="1"/>
      <c r="Z17" s="1"/>
    </row>
    <row r="18" spans="1:26" ht="11.25" customHeight="1" x14ac:dyDescent="0.2">
      <c r="A18" s="1"/>
      <c r="B18" s="1"/>
      <c r="C18" s="1" t="s">
        <v>7</v>
      </c>
      <c r="D18" s="1">
        <f>D17*(10/(28-10))</f>
        <v>2.7777777777777777</v>
      </c>
      <c r="E18" s="3">
        <f>(E$3-2000)*$D18</f>
        <v>12377.777777777777</v>
      </c>
      <c r="F18" s="3">
        <f t="shared" ref="F18:I18" si="16">F$3*$D18</f>
        <v>3208.333333333333</v>
      </c>
      <c r="G18" s="3">
        <f t="shared" si="16"/>
        <v>11433.333333333332</v>
      </c>
      <c r="H18" s="3">
        <f t="shared" si="16"/>
        <v>17150</v>
      </c>
      <c r="I18" s="3">
        <f t="shared" si="16"/>
        <v>118.47222222222221</v>
      </c>
      <c r="J18" s="3">
        <f t="shared" si="10"/>
        <v>44287.916666666657</v>
      </c>
      <c r="K18" s="3">
        <f t="shared" si="13"/>
        <v>15943.649999999998</v>
      </c>
      <c r="L18" s="1"/>
      <c r="M18" s="1"/>
      <c r="N18" s="1" t="s">
        <v>8</v>
      </c>
      <c r="O18" s="1">
        <v>2</v>
      </c>
      <c r="P18" s="3">
        <f>(E$3-2000)*$O18</f>
        <v>8912</v>
      </c>
      <c r="Q18" s="3">
        <f t="shared" ref="Q18:T18" si="17">F$3*$O18</f>
        <v>2310</v>
      </c>
      <c r="R18" s="3">
        <f t="shared" si="17"/>
        <v>8232</v>
      </c>
      <c r="S18" s="3">
        <f t="shared" si="17"/>
        <v>12348</v>
      </c>
      <c r="T18" s="3">
        <f t="shared" si="17"/>
        <v>85.3</v>
      </c>
      <c r="U18" s="3">
        <f t="shared" si="11"/>
        <v>31887.3</v>
      </c>
      <c r="V18" s="3">
        <f t="shared" si="15"/>
        <v>15943.65</v>
      </c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>
        <f t="shared" ref="D19:I19" si="18">SUM(D17:D18)</f>
        <v>7.7777777777777777</v>
      </c>
      <c r="E19" s="3">
        <f t="shared" si="18"/>
        <v>44657.777777777781</v>
      </c>
      <c r="F19" s="3">
        <f t="shared" si="18"/>
        <v>8983.3333333333321</v>
      </c>
      <c r="G19" s="3">
        <f t="shared" si="18"/>
        <v>32013.333333333332</v>
      </c>
      <c r="H19" s="3">
        <f t="shared" si="18"/>
        <v>48020</v>
      </c>
      <c r="I19" s="3">
        <f t="shared" si="18"/>
        <v>118.47222222222221</v>
      </c>
      <c r="J19" s="3">
        <f t="shared" si="10"/>
        <v>133792.91666666666</v>
      </c>
      <c r="K19" s="3">
        <f>SUM(E19:I19)/D17</f>
        <v>26758.583333333332</v>
      </c>
      <c r="L19" s="1"/>
      <c r="M19" s="1"/>
      <c r="N19" s="1"/>
      <c r="O19" s="1"/>
      <c r="P19" s="3">
        <f t="shared" ref="P19:T19" si="19">SUM(P17:P18)</f>
        <v>41192</v>
      </c>
      <c r="Q19" s="3">
        <f t="shared" si="19"/>
        <v>8085</v>
      </c>
      <c r="R19" s="3">
        <f t="shared" si="19"/>
        <v>28812</v>
      </c>
      <c r="S19" s="3">
        <f t="shared" si="19"/>
        <v>43218</v>
      </c>
      <c r="T19" s="3">
        <f t="shared" si="19"/>
        <v>85.3</v>
      </c>
      <c r="U19" s="3">
        <f t="shared" si="11"/>
        <v>121392.3</v>
      </c>
      <c r="V19" s="3">
        <f>SUM(P19:T19)/O17</f>
        <v>24278.46</v>
      </c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5" t="s">
        <v>4</v>
      </c>
      <c r="I21" s="6">
        <f>SUM(E19:I19)</f>
        <v>133792.91666666666</v>
      </c>
      <c r="J21" s="3"/>
      <c r="K21" s="1"/>
      <c r="L21" s="1"/>
      <c r="M21" s="1"/>
      <c r="N21" s="1" t="s">
        <v>9</v>
      </c>
      <c r="O21" s="1"/>
      <c r="P21" s="3">
        <v>12000</v>
      </c>
      <c r="Q21" s="3"/>
      <c r="R21" s="3"/>
      <c r="S21" s="3"/>
      <c r="T21" s="3"/>
      <c r="U21" s="3"/>
      <c r="V21" s="3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13</v>
      </c>
      <c r="O22" s="1"/>
      <c r="P22" s="3">
        <v>1000</v>
      </c>
      <c r="Q22" s="3"/>
      <c r="R22" s="3"/>
      <c r="S22" s="3"/>
      <c r="T22" s="3"/>
      <c r="U22" s="3"/>
      <c r="V22" s="3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11</v>
      </c>
      <c r="O23" s="1">
        <f>SUM(O17:O18)</f>
        <v>7</v>
      </c>
      <c r="P23" s="3">
        <f>O23*200</f>
        <v>1400</v>
      </c>
      <c r="Q23" s="3"/>
      <c r="R23" s="3"/>
      <c r="S23" s="3"/>
      <c r="T23" s="3"/>
      <c r="U23" s="3"/>
      <c r="V23" s="3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>
        <f>SUM(P21:P23)</f>
        <v>14400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 t="s">
        <v>4</v>
      </c>
      <c r="T25" s="3">
        <f>SUM(P19:T19)+P24</f>
        <v>135792.29999999999</v>
      </c>
      <c r="U25" s="3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 t="s">
        <v>12</v>
      </c>
      <c r="T26" s="3">
        <f>$I$21-T25</f>
        <v>-1999.3833333333314</v>
      </c>
      <c r="U26" s="3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 t="s">
        <v>35</v>
      </c>
      <c r="B28" s="1"/>
      <c r="C28" s="2"/>
      <c r="D28" s="2" t="s">
        <v>0</v>
      </c>
      <c r="E28" s="2" t="s">
        <v>1</v>
      </c>
      <c r="F28" s="2" t="s">
        <v>30</v>
      </c>
      <c r="G28" s="2" t="s">
        <v>31</v>
      </c>
      <c r="H28" s="2" t="s">
        <v>2</v>
      </c>
      <c r="I28" s="2" t="s">
        <v>3</v>
      </c>
      <c r="J28" s="2" t="s">
        <v>4</v>
      </c>
      <c r="K28" s="2" t="s">
        <v>5</v>
      </c>
      <c r="L28" s="1"/>
      <c r="M28" s="1"/>
      <c r="N28" s="1"/>
      <c r="O28" s="1" t="s">
        <v>0</v>
      </c>
      <c r="P28" s="1" t="s">
        <v>1</v>
      </c>
      <c r="Q28" s="2" t="s">
        <v>30</v>
      </c>
      <c r="R28" s="1" t="s">
        <v>31</v>
      </c>
      <c r="S28" s="1" t="s">
        <v>2</v>
      </c>
      <c r="T28" s="1" t="s">
        <v>3</v>
      </c>
      <c r="U28" s="1" t="s">
        <v>4</v>
      </c>
      <c r="V28" s="1" t="s">
        <v>5</v>
      </c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3">
        <v>6456</v>
      </c>
      <c r="F29" s="3">
        <v>1155</v>
      </c>
      <c r="G29" s="3">
        <v>4116</v>
      </c>
      <c r="H29" s="3">
        <v>6174</v>
      </c>
      <c r="I29" s="3">
        <v>42.65</v>
      </c>
      <c r="J29" s="3">
        <f t="shared" ref="J29:J32" si="20">SUM(E29:I29)</f>
        <v>17943.650000000001</v>
      </c>
      <c r="K29" s="1"/>
      <c r="L29" s="1"/>
      <c r="M29" s="1"/>
      <c r="N29" s="1"/>
      <c r="O29" s="1"/>
      <c r="P29" s="3">
        <v>6456</v>
      </c>
      <c r="Q29" s="3">
        <v>1155</v>
      </c>
      <c r="R29" s="3">
        <v>4116</v>
      </c>
      <c r="S29" s="3">
        <v>6174</v>
      </c>
      <c r="T29" s="3">
        <v>42.65</v>
      </c>
      <c r="U29" s="3">
        <f t="shared" ref="U29:U32" si="21">SUM(P29:T29)</f>
        <v>17943.650000000001</v>
      </c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 t="s">
        <v>6</v>
      </c>
      <c r="D30" s="1">
        <v>5</v>
      </c>
      <c r="E30" s="3">
        <f t="shared" ref="E30:H30" si="22">E$3*$D30</f>
        <v>32280</v>
      </c>
      <c r="F30" s="3">
        <f t="shared" si="22"/>
        <v>5775</v>
      </c>
      <c r="G30" s="3">
        <f t="shared" si="22"/>
        <v>20580</v>
      </c>
      <c r="H30" s="3">
        <f t="shared" si="22"/>
        <v>30870</v>
      </c>
      <c r="I30" s="3"/>
      <c r="J30" s="3">
        <f t="shared" si="20"/>
        <v>89505</v>
      </c>
      <c r="K30" s="3">
        <f t="shared" ref="K30:K31" si="23">SUM(E30:I30)/D30</f>
        <v>17901</v>
      </c>
      <c r="L30" s="1"/>
      <c r="M30" s="1"/>
      <c r="N30" s="1" t="s">
        <v>6</v>
      </c>
      <c r="O30" s="1">
        <f>D30</f>
        <v>5</v>
      </c>
      <c r="P30" s="3">
        <f t="shared" ref="P30:S30" si="24">E$3*$O30</f>
        <v>32280</v>
      </c>
      <c r="Q30" s="3">
        <f t="shared" si="24"/>
        <v>5775</v>
      </c>
      <c r="R30" s="3">
        <f t="shared" si="24"/>
        <v>20580</v>
      </c>
      <c r="S30" s="3">
        <f t="shared" si="24"/>
        <v>30870</v>
      </c>
      <c r="T30" s="3"/>
      <c r="U30" s="3">
        <f t="shared" si="21"/>
        <v>89505</v>
      </c>
      <c r="V30" s="3">
        <f t="shared" ref="V30:V31" si="25">SUM(P30:T30)/O30</f>
        <v>17901</v>
      </c>
      <c r="W30" s="1"/>
      <c r="X30" s="1"/>
      <c r="Y30" s="1"/>
      <c r="Z30" s="1"/>
    </row>
    <row r="31" spans="1:26" ht="11.25" customHeight="1" x14ac:dyDescent="0.2">
      <c r="A31" s="1"/>
      <c r="B31" s="1"/>
      <c r="C31" s="1" t="s">
        <v>7</v>
      </c>
      <c r="D31" s="1">
        <f>D30*(10/(28-10))</f>
        <v>2.7777777777777777</v>
      </c>
      <c r="E31" s="3">
        <f>(E$3-2000)*$D31</f>
        <v>12377.777777777777</v>
      </c>
      <c r="F31" s="3">
        <f t="shared" ref="F31:I31" si="26">F$3*$D31</f>
        <v>3208.333333333333</v>
      </c>
      <c r="G31" s="3">
        <f t="shared" si="26"/>
        <v>11433.333333333332</v>
      </c>
      <c r="H31" s="3">
        <f t="shared" si="26"/>
        <v>17150</v>
      </c>
      <c r="I31" s="3">
        <f t="shared" si="26"/>
        <v>118.47222222222221</v>
      </c>
      <c r="J31" s="3">
        <f t="shared" si="20"/>
        <v>44287.916666666657</v>
      </c>
      <c r="K31" s="3">
        <f t="shared" si="23"/>
        <v>15943.649999999998</v>
      </c>
      <c r="L31" s="1"/>
      <c r="M31" s="1"/>
      <c r="N31" s="1" t="s">
        <v>8</v>
      </c>
      <c r="O31" s="1">
        <v>1</v>
      </c>
      <c r="P31" s="3">
        <f>(E$3-2000)*$O31</f>
        <v>4456</v>
      </c>
      <c r="Q31" s="3">
        <f t="shared" ref="Q31:T31" si="27">F$3*$O31</f>
        <v>1155</v>
      </c>
      <c r="R31" s="3">
        <f t="shared" si="27"/>
        <v>4116</v>
      </c>
      <c r="S31" s="3">
        <f t="shared" si="27"/>
        <v>6174</v>
      </c>
      <c r="T31" s="3">
        <f t="shared" si="27"/>
        <v>42.65</v>
      </c>
      <c r="U31" s="3">
        <f t="shared" si="21"/>
        <v>15943.65</v>
      </c>
      <c r="V31" s="3">
        <f t="shared" si="25"/>
        <v>15943.65</v>
      </c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>
        <f t="shared" ref="D32:I32" si="28">SUM(D30:D31)</f>
        <v>7.7777777777777777</v>
      </c>
      <c r="E32" s="3">
        <f t="shared" si="28"/>
        <v>44657.777777777781</v>
      </c>
      <c r="F32" s="3">
        <f t="shared" si="28"/>
        <v>8983.3333333333321</v>
      </c>
      <c r="G32" s="3">
        <f t="shared" si="28"/>
        <v>32013.333333333332</v>
      </c>
      <c r="H32" s="3">
        <f t="shared" si="28"/>
        <v>48020</v>
      </c>
      <c r="I32" s="3">
        <f t="shared" si="28"/>
        <v>118.47222222222221</v>
      </c>
      <c r="J32" s="3">
        <f t="shared" si="20"/>
        <v>133792.91666666666</v>
      </c>
      <c r="K32" s="3">
        <f>SUM(E32:I32)/D30</f>
        <v>26758.583333333332</v>
      </c>
      <c r="L32" s="1"/>
      <c r="M32" s="1"/>
      <c r="N32" s="1"/>
      <c r="O32" s="1"/>
      <c r="P32" s="3">
        <f t="shared" ref="P32:T32" si="29">SUM(P30:P31)</f>
        <v>36736</v>
      </c>
      <c r="Q32" s="3">
        <f t="shared" si="29"/>
        <v>6930</v>
      </c>
      <c r="R32" s="3">
        <f t="shared" si="29"/>
        <v>24696</v>
      </c>
      <c r="S32" s="3">
        <f t="shared" si="29"/>
        <v>37044</v>
      </c>
      <c r="T32" s="3">
        <f t="shared" si="29"/>
        <v>42.65</v>
      </c>
      <c r="U32" s="3">
        <f t="shared" si="21"/>
        <v>105448.65</v>
      </c>
      <c r="V32" s="3">
        <f>SUM(P32:T32)/O30</f>
        <v>21089.73</v>
      </c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5" t="s">
        <v>4</v>
      </c>
      <c r="I34" s="6">
        <f>SUM(E32:I32)</f>
        <v>133792.91666666666</v>
      </c>
      <c r="J34" s="3"/>
      <c r="K34" s="1"/>
      <c r="L34" s="1"/>
      <c r="M34" s="1"/>
      <c r="N34" s="1" t="s">
        <v>9</v>
      </c>
      <c r="O34" s="1"/>
      <c r="P34" s="3">
        <v>12000</v>
      </c>
      <c r="Q34" s="3"/>
      <c r="R34" s="3"/>
      <c r="S34" s="3"/>
      <c r="T34" s="3"/>
      <c r="U34" s="3"/>
      <c r="V34" s="3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13</v>
      </c>
      <c r="O35" s="1"/>
      <c r="P35" s="3">
        <v>1000</v>
      </c>
      <c r="Q35" s="3"/>
      <c r="R35" s="3"/>
      <c r="S35" s="3"/>
      <c r="T35" s="3"/>
      <c r="U35" s="3"/>
      <c r="V35" s="3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11</v>
      </c>
      <c r="O36" s="1">
        <f>SUM(O30:O31)</f>
        <v>6</v>
      </c>
      <c r="P36" s="3">
        <f>O36*200</f>
        <v>1200</v>
      </c>
      <c r="Q36" s="3"/>
      <c r="R36" s="3"/>
      <c r="S36" s="3"/>
      <c r="T36" s="3"/>
      <c r="U36" s="3"/>
      <c r="V36" s="3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>
        <f>SUM(P34:P36)</f>
        <v>14200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 t="s">
        <v>4</v>
      </c>
      <c r="T38" s="3">
        <f>SUM(P32:T32)+P37</f>
        <v>119648.65</v>
      </c>
      <c r="U38" s="3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12</v>
      </c>
      <c r="T39" s="3">
        <f>$I$34-T38</f>
        <v>14144.266666666663</v>
      </c>
      <c r="U39" s="3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 t="s">
        <v>36</v>
      </c>
      <c r="B43" s="1"/>
      <c r="C43" s="2"/>
      <c r="D43" s="2" t="s">
        <v>0</v>
      </c>
      <c r="E43" s="2" t="s">
        <v>1</v>
      </c>
      <c r="F43" s="2" t="s">
        <v>30</v>
      </c>
      <c r="G43" s="2" t="s">
        <v>31</v>
      </c>
      <c r="H43" s="2" t="s">
        <v>2</v>
      </c>
      <c r="I43" s="2" t="s">
        <v>3</v>
      </c>
      <c r="J43" s="2" t="s">
        <v>4</v>
      </c>
      <c r="K43" s="2" t="s">
        <v>5</v>
      </c>
      <c r="L43" s="1"/>
      <c r="M43" s="1"/>
      <c r="N43" s="1"/>
      <c r="O43" s="1" t="s">
        <v>0</v>
      </c>
      <c r="P43" s="1" t="s">
        <v>1</v>
      </c>
      <c r="Q43" s="2" t="s">
        <v>30</v>
      </c>
      <c r="R43" s="1" t="s">
        <v>31</v>
      </c>
      <c r="S43" s="1" t="s">
        <v>2</v>
      </c>
      <c r="T43" s="1" t="s">
        <v>3</v>
      </c>
      <c r="U43" s="1" t="s">
        <v>4</v>
      </c>
      <c r="V43" s="1" t="s">
        <v>5</v>
      </c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3">
        <v>6456</v>
      </c>
      <c r="F44" s="3">
        <v>1154</v>
      </c>
      <c r="G44" s="3">
        <v>4116</v>
      </c>
      <c r="H44" s="3">
        <v>6174</v>
      </c>
      <c r="I44" s="3">
        <v>42.65</v>
      </c>
      <c r="J44" s="3">
        <f t="shared" ref="J44:J47" si="30">SUM(E44:I44)</f>
        <v>17942.650000000001</v>
      </c>
      <c r="K44" s="1"/>
      <c r="L44" s="1"/>
      <c r="M44" s="1"/>
      <c r="N44" s="1"/>
      <c r="O44" s="1"/>
      <c r="P44" s="3">
        <v>6456</v>
      </c>
      <c r="Q44" s="3">
        <v>1154</v>
      </c>
      <c r="R44" s="3">
        <v>4116</v>
      </c>
      <c r="S44" s="3">
        <v>6174</v>
      </c>
      <c r="T44" s="3">
        <v>42.65</v>
      </c>
      <c r="U44" s="3">
        <f t="shared" ref="U44:V47" si="31">SUM(P44:T44)</f>
        <v>17942.650000000001</v>
      </c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 t="s">
        <v>6</v>
      </c>
      <c r="D45" s="1">
        <v>5</v>
      </c>
      <c r="E45" s="3">
        <f t="shared" ref="E45:H45" si="32">E$3*$D45</f>
        <v>32280</v>
      </c>
      <c r="F45" s="3">
        <f t="shared" si="32"/>
        <v>5775</v>
      </c>
      <c r="G45" s="3">
        <f t="shared" si="32"/>
        <v>20580</v>
      </c>
      <c r="H45" s="3">
        <f t="shared" si="32"/>
        <v>30870</v>
      </c>
      <c r="I45" s="3"/>
      <c r="J45" s="3">
        <f t="shared" si="30"/>
        <v>89505</v>
      </c>
      <c r="K45" s="3">
        <f t="shared" ref="K45:K46" si="33">SUM(E45:I45)/D45</f>
        <v>17901</v>
      </c>
      <c r="L45" s="1"/>
      <c r="M45" s="1"/>
      <c r="N45" s="1" t="s">
        <v>6</v>
      </c>
      <c r="O45" s="1">
        <f>D45</f>
        <v>5</v>
      </c>
      <c r="P45" s="3">
        <f t="shared" ref="P45:S45" si="34">E$3*$O45</f>
        <v>32280</v>
      </c>
      <c r="Q45" s="3">
        <f t="shared" si="34"/>
        <v>5775</v>
      </c>
      <c r="R45" s="3">
        <f t="shared" si="34"/>
        <v>20580</v>
      </c>
      <c r="S45" s="3">
        <f t="shared" si="34"/>
        <v>30870</v>
      </c>
      <c r="T45" s="3"/>
      <c r="U45" s="3">
        <f t="shared" si="31"/>
        <v>89505</v>
      </c>
      <c r="V45" s="3">
        <f t="shared" ref="V45" si="35">SUM(P45:T45)/O45</f>
        <v>17901</v>
      </c>
      <c r="W45" s="1"/>
      <c r="X45" s="1"/>
      <c r="Y45" s="1"/>
      <c r="Z45" s="1"/>
    </row>
    <row r="46" spans="1:26" ht="11.25" customHeight="1" x14ac:dyDescent="0.2">
      <c r="A46" s="1"/>
      <c r="B46" s="1"/>
      <c r="C46" s="1" t="s">
        <v>7</v>
      </c>
      <c r="D46" s="1">
        <f>D45*(10/(28-10))</f>
        <v>2.7777777777777777</v>
      </c>
      <c r="E46" s="3">
        <f>(E$3-2000)*$D46</f>
        <v>12377.777777777777</v>
      </c>
      <c r="F46" s="3">
        <f t="shared" ref="F46:I46" si="36">F$3*$D46</f>
        <v>3208.333333333333</v>
      </c>
      <c r="G46" s="3">
        <f t="shared" si="36"/>
        <v>11433.333333333332</v>
      </c>
      <c r="H46" s="3">
        <f t="shared" si="36"/>
        <v>17150</v>
      </c>
      <c r="I46" s="3">
        <f t="shared" si="36"/>
        <v>118.47222222222221</v>
      </c>
      <c r="J46" s="3">
        <f t="shared" si="30"/>
        <v>44287.916666666657</v>
      </c>
      <c r="K46" s="3">
        <f t="shared" si="33"/>
        <v>15943.649999999998</v>
      </c>
      <c r="L46" s="1"/>
      <c r="M46" s="1"/>
      <c r="N46" s="1" t="s">
        <v>8</v>
      </c>
      <c r="O46" s="1">
        <v>0</v>
      </c>
      <c r="P46" s="3">
        <f>(E$3-2000)*$O46</f>
        <v>0</v>
      </c>
      <c r="Q46" s="3">
        <f t="shared" ref="Q46:T46" si="37">F$3*$O46</f>
        <v>0</v>
      </c>
      <c r="R46" s="3">
        <f t="shared" si="37"/>
        <v>0</v>
      </c>
      <c r="S46" s="3">
        <f t="shared" si="37"/>
        <v>0</v>
      </c>
      <c r="T46" s="3">
        <f t="shared" si="37"/>
        <v>0</v>
      </c>
      <c r="U46" s="3">
        <f t="shared" si="31"/>
        <v>0</v>
      </c>
      <c r="V46" s="9">
        <f t="shared" si="31"/>
        <v>0</v>
      </c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>
        <f t="shared" ref="D47:I47" si="38">SUM(D45:D46)</f>
        <v>7.7777777777777777</v>
      </c>
      <c r="E47" s="3">
        <f t="shared" si="38"/>
        <v>44657.777777777781</v>
      </c>
      <c r="F47" s="3">
        <f t="shared" si="38"/>
        <v>8983.3333333333321</v>
      </c>
      <c r="G47" s="3">
        <f t="shared" si="38"/>
        <v>32013.333333333332</v>
      </c>
      <c r="H47" s="3">
        <f t="shared" si="38"/>
        <v>48020</v>
      </c>
      <c r="I47" s="3">
        <f t="shared" si="38"/>
        <v>118.47222222222221</v>
      </c>
      <c r="J47" s="3">
        <f t="shared" si="30"/>
        <v>133792.91666666666</v>
      </c>
      <c r="K47" s="3">
        <f>SUM(E47:I47)/D45</f>
        <v>26758.583333333332</v>
      </c>
      <c r="L47" s="1"/>
      <c r="M47" s="1"/>
      <c r="N47" s="1"/>
      <c r="O47" s="1"/>
      <c r="P47" s="3">
        <f t="shared" ref="P47:T47" si="39">SUM(P45:P46)</f>
        <v>32280</v>
      </c>
      <c r="Q47" s="3">
        <f t="shared" si="39"/>
        <v>5775</v>
      </c>
      <c r="R47" s="3">
        <f t="shared" si="39"/>
        <v>20580</v>
      </c>
      <c r="S47" s="3">
        <f t="shared" si="39"/>
        <v>30870</v>
      </c>
      <c r="T47" s="3">
        <f t="shared" si="39"/>
        <v>0</v>
      </c>
      <c r="U47" s="3">
        <f t="shared" si="31"/>
        <v>89505</v>
      </c>
      <c r="V47" s="3">
        <f>SUM(P47:T47)/O45</f>
        <v>17901</v>
      </c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5" t="s">
        <v>4</v>
      </c>
      <c r="I49" s="6">
        <f>SUM(E47:I47)</f>
        <v>133792.91666666666</v>
      </c>
      <c r="J49" s="3"/>
      <c r="K49" s="1"/>
      <c r="L49" s="1"/>
      <c r="M49" s="1"/>
      <c r="N49" s="1" t="s">
        <v>9</v>
      </c>
      <c r="O49" s="1"/>
      <c r="P49" s="3">
        <v>10000</v>
      </c>
      <c r="Q49" s="3"/>
      <c r="R49" s="3"/>
      <c r="S49" s="3"/>
      <c r="T49" s="3"/>
      <c r="U49" s="3"/>
      <c r="V49" s="3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13</v>
      </c>
      <c r="O50" s="1"/>
      <c r="P50" s="3">
        <v>1000</v>
      </c>
      <c r="Q50" s="3"/>
      <c r="R50" s="3"/>
      <c r="S50" s="3"/>
      <c r="T50" s="3"/>
      <c r="U50" s="3"/>
      <c r="V50" s="3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11</v>
      </c>
      <c r="O51" s="1">
        <f>SUM(O45:O46)</f>
        <v>5</v>
      </c>
      <c r="P51" s="3">
        <f>O51*200</f>
        <v>1000</v>
      </c>
      <c r="Q51" s="3"/>
      <c r="R51" s="3"/>
      <c r="S51" s="3"/>
      <c r="T51" s="3"/>
      <c r="U51" s="3"/>
      <c r="V51" s="3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>
        <f>SUM(P49:P51)</f>
        <v>12000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 t="s">
        <v>4</v>
      </c>
      <c r="T53" s="3">
        <f>SUM(P47:T47)+P52</f>
        <v>101505</v>
      </c>
      <c r="U53" s="3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 t="s">
        <v>12</v>
      </c>
      <c r="T54" s="3">
        <f>$I$34-T53</f>
        <v>32287.916666666657</v>
      </c>
      <c r="U54" s="3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C1:K1"/>
    <mergeCell ref="N1:V1"/>
  </mergeCells>
  <pageMargins left="0.11811023622047245" right="0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A2" sqref="A2"/>
    </sheetView>
  </sheetViews>
  <sheetFormatPr baseColWidth="10" defaultColWidth="14.5" defaultRowHeight="15" customHeight="1" x14ac:dyDescent="0.2"/>
  <cols>
    <col min="1" max="1" width="16.5" customWidth="1"/>
    <col min="2" max="8" width="8.5" customWidth="1"/>
    <col min="9" max="26" width="11.5" customWidth="1"/>
  </cols>
  <sheetData>
    <row r="1" spans="1:26" ht="15" customHeight="1" x14ac:dyDescent="0.2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26" ht="11.25" customHeight="1" x14ac:dyDescent="0.2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7" t="s">
        <v>22</v>
      </c>
      <c r="B4" s="9">
        <f>Calculs!D4</f>
        <v>6</v>
      </c>
      <c r="C4" s="9">
        <f>Calculs!D17</f>
        <v>5</v>
      </c>
      <c r="D4" s="9">
        <f>Calculs!D30</f>
        <v>5</v>
      </c>
      <c r="E4" s="9">
        <f t="shared" ref="E4:H4" si="0">D4</f>
        <v>5</v>
      </c>
      <c r="F4" s="9">
        <f t="shared" si="0"/>
        <v>5</v>
      </c>
      <c r="G4" s="9">
        <f t="shared" si="0"/>
        <v>5</v>
      </c>
      <c r="H4" s="9">
        <f t="shared" si="0"/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23</v>
      </c>
      <c r="B5" s="9">
        <f>Calculs!D5</f>
        <v>3.3333333333333335</v>
      </c>
      <c r="C5" s="9">
        <f>Calculs!D18</f>
        <v>2.7777777777777777</v>
      </c>
      <c r="D5" s="9">
        <f>Calculs!D31</f>
        <v>2.7777777777777777</v>
      </c>
      <c r="E5" s="9">
        <f t="shared" ref="E5:H5" si="1">D5</f>
        <v>2.7777777777777777</v>
      </c>
      <c r="F5" s="9">
        <f t="shared" si="1"/>
        <v>2.7777777777777777</v>
      </c>
      <c r="G5" s="9">
        <f t="shared" si="1"/>
        <v>2.7777777777777777</v>
      </c>
      <c r="H5" s="9">
        <f t="shared" si="1"/>
        <v>2.7777777777777777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24</v>
      </c>
      <c r="B6" s="9">
        <f>Calculs!I8</f>
        <v>160551.5</v>
      </c>
      <c r="C6" s="9">
        <f>Calculs!I21</f>
        <v>133792.91666666666</v>
      </c>
      <c r="D6" s="9">
        <f>Calculs!I34</f>
        <v>133792.91666666666</v>
      </c>
      <c r="E6" s="9">
        <f t="shared" ref="E6:H6" si="2">D6</f>
        <v>133792.91666666666</v>
      </c>
      <c r="F6" s="9">
        <f t="shared" si="2"/>
        <v>133792.91666666666</v>
      </c>
      <c r="G6" s="9">
        <f t="shared" si="2"/>
        <v>133792.91666666666</v>
      </c>
      <c r="H6" s="9">
        <f t="shared" si="2"/>
        <v>133792.91666666666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customHeight="1" x14ac:dyDescent="0.2">
      <c r="A7" s="7" t="s">
        <v>25</v>
      </c>
      <c r="B7" s="9">
        <f>Calculs!O5</f>
        <v>3</v>
      </c>
      <c r="C7" s="9">
        <f>Calculs!O18</f>
        <v>2</v>
      </c>
      <c r="D7" s="9">
        <f>Calculs!O31</f>
        <v>1</v>
      </c>
      <c r="E7" s="9">
        <f t="shared" ref="E7:E8" si="3">D7</f>
        <v>1</v>
      </c>
      <c r="F7" s="9">
        <f>Calculs!O46</f>
        <v>0</v>
      </c>
      <c r="G7" s="9">
        <f t="shared" ref="G7:H7" si="4">F7</f>
        <v>0</v>
      </c>
      <c r="H7" s="9">
        <f t="shared" si="4"/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1.25" customHeight="1" x14ac:dyDescent="0.2">
      <c r="A8" s="7" t="s">
        <v>26</v>
      </c>
      <c r="B8" s="9">
        <f>Calculs!T12</f>
        <v>172036.95</v>
      </c>
      <c r="C8" s="9">
        <f>Calculs!T25</f>
        <v>135792.29999999999</v>
      </c>
      <c r="D8" s="9">
        <f>Calculs!T38</f>
        <v>119648.65</v>
      </c>
      <c r="E8" s="9">
        <f t="shared" si="3"/>
        <v>119648.65</v>
      </c>
      <c r="F8" s="9">
        <f>Calculs!T53</f>
        <v>101505</v>
      </c>
      <c r="G8" s="9">
        <f t="shared" ref="G8:H8" si="5">F8</f>
        <v>101505</v>
      </c>
      <c r="H8" s="9">
        <f t="shared" si="5"/>
        <v>101505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27</v>
      </c>
      <c r="B9" s="11">
        <f t="shared" ref="B9:H9" si="6">(B5-B7)/B5</f>
        <v>0.10000000000000003</v>
      </c>
      <c r="C9" s="11">
        <f t="shared" si="6"/>
        <v>0.27999999999999997</v>
      </c>
      <c r="D9" s="11">
        <f t="shared" si="6"/>
        <v>0.64</v>
      </c>
      <c r="E9" s="11">
        <f t="shared" si="6"/>
        <v>0.64</v>
      </c>
      <c r="F9" s="11">
        <f t="shared" si="6"/>
        <v>1</v>
      </c>
      <c r="G9" s="11">
        <f t="shared" si="6"/>
        <v>1</v>
      </c>
      <c r="H9" s="11">
        <f t="shared" si="6"/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28</v>
      </c>
      <c r="B10" s="9">
        <f t="shared" ref="B10:H10" si="7">B6-B8</f>
        <v>-11485.450000000012</v>
      </c>
      <c r="C10" s="9">
        <f t="shared" si="7"/>
        <v>-1999.3833333333314</v>
      </c>
      <c r="D10" s="9">
        <f t="shared" si="7"/>
        <v>14144.266666666663</v>
      </c>
      <c r="E10" s="9">
        <f t="shared" si="7"/>
        <v>14144.266666666663</v>
      </c>
      <c r="F10" s="9">
        <f t="shared" si="7"/>
        <v>32287.916666666657</v>
      </c>
      <c r="G10" s="9">
        <f t="shared" si="7"/>
        <v>32287.916666666657</v>
      </c>
      <c r="H10" s="9">
        <f t="shared" si="7"/>
        <v>32287.916666666657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29</v>
      </c>
      <c r="B11" s="9">
        <f>B10</f>
        <v>-11485.450000000012</v>
      </c>
      <c r="C11" s="9">
        <f t="shared" ref="C11:H11" si="8">C10+B11</f>
        <v>-13484.833333333343</v>
      </c>
      <c r="D11" s="9">
        <f t="shared" si="8"/>
        <v>659.43333333331975</v>
      </c>
      <c r="E11" s="9">
        <f t="shared" si="8"/>
        <v>14803.699999999983</v>
      </c>
      <c r="F11" s="9">
        <f t="shared" si="8"/>
        <v>47091.61666666664</v>
      </c>
      <c r="G11" s="9">
        <f t="shared" si="8"/>
        <v>79379.533333333296</v>
      </c>
      <c r="H11" s="9">
        <f t="shared" si="8"/>
        <v>111667.44999999995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2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2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A1:K1"/>
  </mergeCells>
  <pageMargins left="0.7" right="0.7" top="0.75" bottom="0.75" header="0" footer="0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Calculs</vt:lpstr>
      <vt:lpstr>Synthese</vt:lpstr>
      <vt:lpstr>Feuil1</vt:lpstr>
      <vt:lpstr>Feuil3</vt:lpstr>
      <vt:lpstr>Calculs!Zone_d_impression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Viellard, Marine</dc:creator>
  <cp:lastModifiedBy>Utilisateur Microsoft Office</cp:lastModifiedBy>
  <cp:lastPrinted>2019-04-19T21:47:40Z</cp:lastPrinted>
  <dcterms:created xsi:type="dcterms:W3CDTF">2019-04-18T17:38:57Z</dcterms:created>
  <dcterms:modified xsi:type="dcterms:W3CDTF">2019-04-19T21:47:41Z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